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otas" sheetId="1" r:id="rId1"/>
    <sheet name="Resumen" sheetId="2" r:id="rId2"/>
    <sheet name="Cobro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$&quot;#,##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cols>
    <col min="1" max="1" width="5.83203125" customWidth="1"/>
    <col min="2" max="2" width="20.83203125" customWidth="1"/>
    <col min="3" max="3" width="11.83203125" customWidth="1"/>
    <col min="4" max="4" width="10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  <col min="11" max="11" width="9.83203125" customWidth="1"/>
    <col min="12" max="12" width="9.83203125" customWidth="1"/>
    <col min="13" max="13" width="9.83203125" customWidth="1"/>
    <col min="14" max="14" width="9.83203125" customWidth="1"/>
    <col min="15" max="15" width="9.83203125" customWidth="1"/>
    <col min="16" max="16" width="9.83203125" customWidth="1"/>
    <col min="17" max="17" width="13.83203125" customWidth="1"/>
    <col min="18" max="18" width="15.83203125" customWidth="1"/>
    <col min="19" max="19" width="14.83203125" customWidth="1"/>
  </cols>
  <sheetData>
    <row r="1">
      <c r="A1" t="str">
        <v>Planilla de cuotas mensuales</v>
      </c>
    </row>
    <row r="2">
      <c r="A2" t="str">
        <v>Anotá el monto en el mes que pagó. Celda vacía: no pagó. Guion (-): ese mes no le corresponde (entró a mitad de año, baja o beca).</v>
      </c>
    </row>
    <row r="3">
      <c r="A3" t="str">
        <v>Club:</v>
      </c>
      <c r="B3" t="str">
        <v/>
      </c>
      <c r="C3" t="str">
        <v/>
      </c>
      <c r="D3" t="str">
        <v>Año:</v>
      </c>
      <c r="E3">
        <v>2026</v>
      </c>
      <c r="F3" t="str">
        <v/>
      </c>
      <c r="G3" t="str">
        <v>Controlar hasta el mes:</v>
      </c>
      <c r="H3">
        <f>IF(E3&lt;YEAR(TODAY()),12,IF(E3&gt;YEAR(TODAY()),0,MONTH(TODAY())))</f>
        <v>10</v>
      </c>
    </row>
    <row r="5">
      <c r="A5" t="str">
        <v>Nº</v>
      </c>
      <c r="B5" t="str">
        <v>Nombre y apellido</v>
      </c>
      <c r="C5" t="str">
        <v>Categoría</v>
      </c>
      <c r="D5" t="str">
        <v>Cuota</v>
      </c>
      <c r="E5" t="str">
        <v>Ene</v>
      </c>
      <c r="F5" t="str">
        <v>Feb</v>
      </c>
      <c r="G5" t="str">
        <v>Mar</v>
      </c>
      <c r="H5" t="str">
        <v>Abr</v>
      </c>
      <c r="I5" t="str">
        <v>May</v>
      </c>
      <c r="J5" t="str">
        <v>Jun</v>
      </c>
      <c r="K5" t="str">
        <v>Jul</v>
      </c>
      <c r="L5" t="str">
        <v>Ago</v>
      </c>
      <c r="M5" t="str">
        <v>Sep</v>
      </c>
      <c r="N5" t="str">
        <v>Oct</v>
      </c>
      <c r="O5" t="str">
        <v>Nov</v>
      </c>
      <c r="P5" t="str">
        <v>Dic</v>
      </c>
      <c r="Q5" t="str">
        <v>Total pagado</v>
      </c>
      <c r="R5" t="str">
        <v>Meses sin pagar</v>
      </c>
      <c r="S5" t="str">
        <v>Estado</v>
      </c>
    </row>
    <row r="6">
      <c r="A6">
        <v>1</v>
      </c>
      <c r="B6" t="str">
        <v>Marta Gómez</v>
      </c>
      <c r="C6" t="str">
        <v>Vitalicio</v>
      </c>
      <c r="D6" s="1">
        <v>0</v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s="1">
        <f>SUM(E6:P6)</f>
        <v>0</v>
      </c>
      <c r="R6">
        <f>IF(N(D6)=0,0,SUMPRODUCT((COLUMN(E6:P6)-COLUMN(E6)+1&lt;=$H$3)*(E6:P6="")))</f>
        <v>0</v>
      </c>
      <c r="S6" t="str">
        <f>IF(N(D6)=0,"Exento",IF(R6=0,"Al día","Debe "&amp;R6&amp;IF(R6=1," mes"," meses")))</f>
        <v>Exento</v>
      </c>
    </row>
    <row r="7">
      <c r="A7">
        <v>2</v>
      </c>
      <c r="B7" t="str">
        <v>Jorge Pérez</v>
      </c>
      <c r="C7" t="str">
        <v>Activo</v>
      </c>
      <c r="D7" s="1">
        <v>25000</v>
      </c>
      <c r="E7" s="1">
        <v>25000</v>
      </c>
      <c r="F7" s="1">
        <v>25000</v>
      </c>
      <c r="G7" s="1">
        <v>25000</v>
      </c>
      <c r="H7" s="1">
        <v>25000</v>
      </c>
      <c r="I7" s="1">
        <v>25000</v>
      </c>
      <c r="J7" s="1">
        <v>25000</v>
      </c>
      <c r="K7" s="1">
        <v>25000</v>
      </c>
      <c r="L7" s="1">
        <v>25000</v>
      </c>
      <c r="M7" s="1">
        <v>25000</v>
      </c>
      <c r="N7" s="1">
        <v>25000</v>
      </c>
      <c r="O7" t="str">
        <v/>
      </c>
      <c r="P7" t="str">
        <v/>
      </c>
      <c r="Q7" s="1">
        <f>SUM(E7:P7)</f>
        <v>250000</v>
      </c>
      <c r="R7">
        <f>IF(N(D7)=0,0,SUMPRODUCT((COLUMN(E7:P7)-COLUMN(E7)+1&lt;=$H$3)*(E7:P7="")))</f>
        <v>0</v>
      </c>
      <c r="S7" t="str">
        <f>IF(N(D7)=0,"Exento",IF(R7=0,"Al día","Debe "&amp;R7&amp;IF(R7=1," mes"," meses")))</f>
        <v>Al día</v>
      </c>
    </row>
    <row r="8">
      <c r="A8">
        <v>3</v>
      </c>
      <c r="B8" t="str">
        <v>Mateo Pérez</v>
      </c>
      <c r="C8" t="str">
        <v>Infantil</v>
      </c>
      <c r="D8" s="1">
        <v>16200</v>
      </c>
      <c r="E8" s="1">
        <v>16200</v>
      </c>
      <c r="F8" s="1">
        <v>16200</v>
      </c>
      <c r="G8" s="1">
        <v>16200</v>
      </c>
      <c r="H8" s="1">
        <v>16200</v>
      </c>
      <c r="I8" s="1">
        <v>16200</v>
      </c>
      <c r="J8" s="1">
        <v>16200</v>
      </c>
      <c r="K8" s="1">
        <v>16200</v>
      </c>
      <c r="L8" s="1">
        <v>16200</v>
      </c>
      <c r="M8" s="1">
        <v>16200</v>
      </c>
      <c r="N8" t="str">
        <v/>
      </c>
      <c r="O8" t="str">
        <v/>
      </c>
      <c r="P8" t="str">
        <v/>
      </c>
      <c r="Q8" s="1">
        <f>SUM(E8:P8)</f>
        <v>145800</v>
      </c>
      <c r="R8">
        <f>IF(N(D8)=0,0,SUMPRODUCT((COLUMN(E8:P8)-COLUMN(E8)+1&lt;=$H$3)*(E8:P8="")))</f>
        <v>1</v>
      </c>
      <c r="S8" t="str">
        <f>IF(N(D8)=0,"Exento",IF(R8=0,"Al día","Debe "&amp;R8&amp;IF(R8=1," mes"," meses")))</f>
        <v>Debe 1 mes</v>
      </c>
    </row>
    <row r="9">
      <c r="A9">
        <v>4</v>
      </c>
      <c r="B9" t="str">
        <v>Lucía Pérez</v>
      </c>
      <c r="C9" t="str">
        <v>Infantil</v>
      </c>
      <c r="D9" s="1">
        <v>16200</v>
      </c>
      <c r="E9" s="1">
        <v>16200</v>
      </c>
      <c r="F9" s="1">
        <v>16200</v>
      </c>
      <c r="G9" s="1">
        <v>16200</v>
      </c>
      <c r="H9" s="1">
        <v>16200</v>
      </c>
      <c r="I9" s="1">
        <v>16200</v>
      </c>
      <c r="J9" s="1">
        <v>16200</v>
      </c>
      <c r="K9" s="1">
        <v>16200</v>
      </c>
      <c r="L9" s="1">
        <v>16200</v>
      </c>
      <c r="M9" s="1">
        <v>16200</v>
      </c>
      <c r="N9" t="str">
        <v/>
      </c>
      <c r="O9" t="str">
        <v/>
      </c>
      <c r="P9" t="str">
        <v/>
      </c>
      <c r="Q9" s="1">
        <f>SUM(E9:P9)</f>
        <v>145800</v>
      </c>
      <c r="R9">
        <f>IF(N(D9)=0,0,SUMPRODUCT((COLUMN(E9:P9)-COLUMN(E9)+1&lt;=$H$3)*(E9:P9="")))</f>
        <v>1</v>
      </c>
      <c r="S9" t="str">
        <f>IF(N(D9)=0,"Exento",IF(R9=0,"Al día","Debe "&amp;R9&amp;IF(R9=1," mes"," meses")))</f>
        <v>Debe 1 mes</v>
      </c>
    </row>
    <row r="10">
      <c r="A10">
        <v>5</v>
      </c>
      <c r="B10" t="str">
        <v>Ana Ruiz</v>
      </c>
      <c r="C10" t="str">
        <v>Cadete</v>
      </c>
      <c r="D10" s="1">
        <v>20000</v>
      </c>
      <c r="E10" s="1">
        <v>20000</v>
      </c>
      <c r="F10" s="1">
        <v>20000</v>
      </c>
      <c r="G10" s="1">
        <v>20000</v>
      </c>
      <c r="H10" s="1">
        <v>20000</v>
      </c>
      <c r="I10" s="1">
        <v>20000</v>
      </c>
      <c r="J10" s="1">
        <v>20000</v>
      </c>
      <c r="K10" s="1">
        <v>20000</v>
      </c>
      <c r="L10" s="1">
        <v>20000</v>
      </c>
      <c r="M10" s="1">
        <v>20000</v>
      </c>
      <c r="N10" s="1">
        <v>20000</v>
      </c>
      <c r="O10" t="str">
        <v/>
      </c>
      <c r="P10" t="str">
        <v/>
      </c>
      <c r="Q10" s="1">
        <f>SUM(E10:P10)</f>
        <v>200000</v>
      </c>
      <c r="R10">
        <f>IF(N(D10)=0,0,SUMPRODUCT((COLUMN(E10:P10)-COLUMN(E10)+1&lt;=$H$3)*(E10:P10="")))</f>
        <v>0</v>
      </c>
      <c r="S10" t="str">
        <f>IF(N(D10)=0,"Exento",IF(R10=0,"Al día","Debe "&amp;R10&amp;IF(R10=1," mes"," meses")))</f>
        <v>Al día</v>
      </c>
    </row>
    <row r="11">
      <c r="A11">
        <v>6</v>
      </c>
      <c r="B11" t="str">
        <v>Diego Fernández</v>
      </c>
      <c r="C11" t="str">
        <v>Activo</v>
      </c>
      <c r="D11" s="1">
        <v>25000</v>
      </c>
      <c r="E11" s="1">
        <v>25000</v>
      </c>
      <c r="F11" s="1">
        <v>25000</v>
      </c>
      <c r="G11" s="1">
        <v>25000</v>
      </c>
      <c r="H11" s="1">
        <v>25000</v>
      </c>
      <c r="I11" s="1">
        <v>25000</v>
      </c>
      <c r="J11" s="1">
        <v>25000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s="1">
        <f>SUM(E11:P11)</f>
        <v>150000</v>
      </c>
      <c r="R11">
        <f>IF(N(D11)=0,0,SUMPRODUCT((COLUMN(E11:P11)-COLUMN(E11)+1&lt;=$H$3)*(E11:P11="")))</f>
        <v>4</v>
      </c>
      <c r="S11" t="str">
        <f>IF(N(D11)=0,"Exento",IF(R11=0,"Al día","Debe "&amp;R11&amp;IF(R11=1," mes"," meses")))</f>
        <v>Debe 4 meses</v>
      </c>
    </row>
    <row r="12">
      <c r="A12">
        <v>7</v>
      </c>
      <c r="B12" t="str">
        <v>Sofía López</v>
      </c>
      <c r="C12" t="str">
        <v>Cadete</v>
      </c>
      <c r="D12" s="1">
        <v>20000</v>
      </c>
      <c r="E12" t="str">
        <v>-</v>
      </c>
      <c r="F12" t="str">
        <v>-</v>
      </c>
      <c r="G12" s="1">
        <v>20000</v>
      </c>
      <c r="H12" s="1">
        <v>20000</v>
      </c>
      <c r="I12" s="1">
        <v>20000</v>
      </c>
      <c r="J12" s="1">
        <v>20000</v>
      </c>
      <c r="K12" s="1">
        <v>20000</v>
      </c>
      <c r="L12" s="1">
        <v>20000</v>
      </c>
      <c r="M12" s="1">
        <v>20000</v>
      </c>
      <c r="N12" s="1">
        <v>20000</v>
      </c>
      <c r="O12" t="str">
        <v/>
      </c>
      <c r="P12" t="str">
        <v/>
      </c>
      <c r="Q12" s="1">
        <f>SUM(E12:P12)</f>
        <v>160000</v>
      </c>
      <c r="R12">
        <f>IF(N(D12)=0,0,SUMPRODUCT((COLUMN(E12:P12)-COLUMN(E12)+1&lt;=$H$3)*(E12:P12="")))</f>
        <v>0</v>
      </c>
      <c r="S12" t="str">
        <f>IF(N(D12)=0,"Exento",IF(R12=0,"Al día","Debe "&amp;R12&amp;IF(R12=1," mes"," meses")))</f>
        <v>Al día</v>
      </c>
    </row>
    <row r="13">
      <c r="A13">
        <v>8</v>
      </c>
      <c r="B13" t="str">
        <v>Rodrigo Sosa</v>
      </c>
      <c r="C13" t="str">
        <v>Activo</v>
      </c>
      <c r="D13" s="1">
        <v>25000</v>
      </c>
      <c r="E13" s="1">
        <v>25000</v>
      </c>
      <c r="F13" s="1">
        <v>25000</v>
      </c>
      <c r="G13" s="1">
        <v>25000</v>
      </c>
      <c r="H13" s="1">
        <v>25000</v>
      </c>
      <c r="I13" s="1">
        <v>25000</v>
      </c>
      <c r="J13" s="1">
        <v>25000</v>
      </c>
      <c r="K13" t="str">
        <v>-</v>
      </c>
      <c r="L13" t="str">
        <v>-</v>
      </c>
      <c r="M13" t="str">
        <v>-</v>
      </c>
      <c r="N13" t="str">
        <v>-</v>
      </c>
      <c r="O13" t="str">
        <v/>
      </c>
      <c r="P13" t="str">
        <v/>
      </c>
      <c r="Q13" s="1">
        <f>SUM(E13:P13)</f>
        <v>150000</v>
      </c>
      <c r="R13">
        <f>IF(N(D13)=0,0,SUMPRODUCT((COLUMN(E13:P13)-COLUMN(E13)+1&lt;=$H$3)*(E13:P13="")))</f>
        <v>0</v>
      </c>
      <c r="S13" t="str">
        <f>IF(N(D13)=0,"Exento",IF(R13=0,"Al día","Debe "&amp;R13&amp;IF(R13=1," mes"," meses")))</f>
        <v>Al día</v>
      </c>
    </row>
  </sheetData>
  <ignoredErrors>
    <ignoredError numberStoredAsText="1" sqref="A1:S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cols>
    <col min="1" max="1" width="8.83203125" customWidth="1"/>
    <col min="2" max="2" width="14.83203125" customWidth="1"/>
    <col min="3" max="3" width="14.83203125" customWidth="1"/>
    <col min="4" max="4" width="11.83203125" customWidth="1"/>
    <col min="5" max="5" width="17.83203125" customWidth="1"/>
  </cols>
  <sheetData>
    <row r="1">
      <c r="A1" t="str">
        <v>Resumen del año</v>
      </c>
    </row>
    <row r="2">
      <c r="A2" t="str">
        <v>Se calcula solo con la hoja Cuotas. Los meses después del que estás controlando quedan sin «Socios sin pagar».</v>
      </c>
    </row>
    <row r="4">
      <c r="A4" t="str">
        <v>Mes</v>
      </c>
      <c r="B4" t="str">
        <v>Esperado</v>
      </c>
      <c r="C4" t="str">
        <v>Cobrado</v>
      </c>
      <c r="D4" t="str">
        <v>% cobrado</v>
      </c>
      <c r="E4" t="str">
        <v>Socios sin pagar</v>
      </c>
    </row>
    <row r="5">
      <c r="A5" t="str">
        <v>Ene</v>
      </c>
      <c r="B5" s="1">
        <f>SUMPRODUCT((Cuotas!B$6:B$305&lt;&gt;"")*(Cuotas!E$6:E$305&lt;&gt;"-")*Cuotas!D$6:D$305)</f>
        <v>127400</v>
      </c>
      <c r="C5" s="1">
        <f>SUM(Cuotas!E6:E305)</f>
        <v>127400</v>
      </c>
      <c r="D5" s="2">
        <f>IF(B5=0,"",C5/B5)</f>
        <v>1</v>
      </c>
      <c r="E5">
        <f>IF(1&gt;Cuotas!$H$3,"",SUMPRODUCT((Cuotas!B$6:B$305&lt;&gt;"")*(Cuotas!D$6:D$305&gt;0)*(Cuotas!E$6:E$305="")))</f>
        <v>0</v>
      </c>
    </row>
    <row r="6">
      <c r="A6" t="str">
        <v>Feb</v>
      </c>
      <c r="B6" s="1">
        <f>SUMPRODUCT((Cuotas!B$6:B$305&lt;&gt;"")*(Cuotas!F$6:F$305&lt;&gt;"-")*Cuotas!D$6:D$305)</f>
        <v>127400</v>
      </c>
      <c r="C6" s="1">
        <f>SUM(Cuotas!F6:F305)</f>
        <v>127400</v>
      </c>
      <c r="D6" s="2">
        <f>IF(B6=0,"",C6/B6)</f>
        <v>1</v>
      </c>
      <c r="E6">
        <f>IF(2&gt;Cuotas!$H$3,"",SUMPRODUCT((Cuotas!B$6:B$305&lt;&gt;"")*(Cuotas!D$6:D$305&gt;0)*(Cuotas!F$6:F$305="")))</f>
        <v>0</v>
      </c>
    </row>
    <row r="7">
      <c r="A7" t="str">
        <v>Mar</v>
      </c>
      <c r="B7" s="1">
        <f>SUMPRODUCT((Cuotas!B$6:B$305&lt;&gt;"")*(Cuotas!G$6:G$305&lt;&gt;"-")*Cuotas!D$6:D$305)</f>
        <v>147400</v>
      </c>
      <c r="C7" s="1">
        <f>SUM(Cuotas!G6:G305)</f>
        <v>147400</v>
      </c>
      <c r="D7" s="2">
        <f>IF(B7=0,"",C7/B7)</f>
        <v>1</v>
      </c>
      <c r="E7">
        <f>IF(3&gt;Cuotas!$H$3,"",SUMPRODUCT((Cuotas!B$6:B$305&lt;&gt;"")*(Cuotas!D$6:D$305&gt;0)*(Cuotas!G$6:G$305="")))</f>
        <v>0</v>
      </c>
    </row>
    <row r="8">
      <c r="A8" t="str">
        <v>Abr</v>
      </c>
      <c r="B8" s="1">
        <f>SUMPRODUCT((Cuotas!B$6:B$305&lt;&gt;"")*(Cuotas!H$6:H$305&lt;&gt;"-")*Cuotas!D$6:D$305)</f>
        <v>147400</v>
      </c>
      <c r="C8" s="1">
        <f>SUM(Cuotas!H6:H305)</f>
        <v>147400</v>
      </c>
      <c r="D8" s="2">
        <f>IF(B8=0,"",C8/B8)</f>
        <v>1</v>
      </c>
      <c r="E8">
        <f>IF(4&gt;Cuotas!$H$3,"",SUMPRODUCT((Cuotas!B$6:B$305&lt;&gt;"")*(Cuotas!D$6:D$305&gt;0)*(Cuotas!H$6:H$305="")))</f>
        <v>0</v>
      </c>
    </row>
    <row r="9">
      <c r="A9" t="str">
        <v>May</v>
      </c>
      <c r="B9" s="1">
        <f>SUMPRODUCT((Cuotas!B$6:B$305&lt;&gt;"")*(Cuotas!I$6:I$305&lt;&gt;"-")*Cuotas!D$6:D$305)</f>
        <v>147400</v>
      </c>
      <c r="C9" s="1">
        <f>SUM(Cuotas!I6:I305)</f>
        <v>147400</v>
      </c>
      <c r="D9" s="2">
        <f>IF(B9=0,"",C9/B9)</f>
        <v>1</v>
      </c>
      <c r="E9">
        <f>IF(5&gt;Cuotas!$H$3,"",SUMPRODUCT((Cuotas!B$6:B$305&lt;&gt;"")*(Cuotas!D$6:D$305&gt;0)*(Cuotas!I$6:I$305="")))</f>
        <v>0</v>
      </c>
    </row>
    <row r="10">
      <c r="A10" t="str">
        <v>Jun</v>
      </c>
      <c r="B10" s="1">
        <f>SUMPRODUCT((Cuotas!B$6:B$305&lt;&gt;"")*(Cuotas!J$6:J$305&lt;&gt;"-")*Cuotas!D$6:D$305)</f>
        <v>147400</v>
      </c>
      <c r="C10" s="1">
        <f>SUM(Cuotas!J6:J305)</f>
        <v>147400</v>
      </c>
      <c r="D10" s="2">
        <f>IF(B10=0,"",C10/B10)</f>
        <v>1</v>
      </c>
      <c r="E10">
        <f>IF(6&gt;Cuotas!$H$3,"",SUMPRODUCT((Cuotas!B$6:B$305&lt;&gt;"")*(Cuotas!D$6:D$305&gt;0)*(Cuotas!J$6:J$305="")))</f>
        <v>0</v>
      </c>
    </row>
    <row r="11">
      <c r="A11" t="str">
        <v>Jul</v>
      </c>
      <c r="B11" s="1">
        <f>SUMPRODUCT((Cuotas!B$6:B$305&lt;&gt;"")*(Cuotas!K$6:K$305&lt;&gt;"-")*Cuotas!D$6:D$305)</f>
        <v>122400</v>
      </c>
      <c r="C11" s="1">
        <f>SUM(Cuotas!K6:K305)</f>
        <v>97400</v>
      </c>
      <c r="D11" s="2">
        <f>IF(B11=0,"",C11/B11)</f>
        <v>0.795751633986928</v>
      </c>
      <c r="E11">
        <f>IF(7&gt;Cuotas!$H$3,"",SUMPRODUCT((Cuotas!B$6:B$305&lt;&gt;"")*(Cuotas!D$6:D$305&gt;0)*(Cuotas!K$6:K$305="")))</f>
        <v>1</v>
      </c>
    </row>
    <row r="12">
      <c r="A12" t="str">
        <v>Ago</v>
      </c>
      <c r="B12" s="1">
        <f>SUMPRODUCT((Cuotas!B$6:B$305&lt;&gt;"")*(Cuotas!L$6:L$305&lt;&gt;"-")*Cuotas!D$6:D$305)</f>
        <v>122400</v>
      </c>
      <c r="C12" s="1">
        <f>SUM(Cuotas!L6:L305)</f>
        <v>97400</v>
      </c>
      <c r="D12" s="2">
        <f>IF(B12=0,"",C12/B12)</f>
        <v>0.795751633986928</v>
      </c>
      <c r="E12">
        <f>IF(8&gt;Cuotas!$H$3,"",SUMPRODUCT((Cuotas!B$6:B$305&lt;&gt;"")*(Cuotas!D$6:D$305&gt;0)*(Cuotas!L$6:L$305="")))</f>
        <v>1</v>
      </c>
    </row>
    <row r="13">
      <c r="A13" t="str">
        <v>Sep</v>
      </c>
      <c r="B13" s="1">
        <f>SUMPRODUCT((Cuotas!B$6:B$305&lt;&gt;"")*(Cuotas!M$6:M$305&lt;&gt;"-")*Cuotas!D$6:D$305)</f>
        <v>122400</v>
      </c>
      <c r="C13" s="1">
        <f>SUM(Cuotas!M6:M305)</f>
        <v>97400</v>
      </c>
      <c r="D13" s="2">
        <f>IF(B13=0,"",C13/B13)</f>
        <v>0.795751633986928</v>
      </c>
      <c r="E13">
        <f>IF(9&gt;Cuotas!$H$3,"",SUMPRODUCT((Cuotas!B$6:B$305&lt;&gt;"")*(Cuotas!D$6:D$305&gt;0)*(Cuotas!M$6:M$305="")))</f>
        <v>1</v>
      </c>
    </row>
    <row r="14">
      <c r="A14" t="str">
        <v>Oct</v>
      </c>
      <c r="B14" s="1">
        <f>SUMPRODUCT((Cuotas!B$6:B$305&lt;&gt;"")*(Cuotas!N$6:N$305&lt;&gt;"-")*Cuotas!D$6:D$305)</f>
        <v>122400</v>
      </c>
      <c r="C14" s="1">
        <f>SUM(Cuotas!N6:N305)</f>
        <v>65000</v>
      </c>
      <c r="D14" s="2">
        <f>IF(B14=0,"",C14/B14)</f>
        <v>0.5310457516339869</v>
      </c>
      <c r="E14">
        <f>IF(10&gt;Cuotas!$H$3,"",SUMPRODUCT((Cuotas!B$6:B$305&lt;&gt;"")*(Cuotas!D$6:D$305&gt;0)*(Cuotas!N$6:N$305="")))</f>
        <v>3</v>
      </c>
    </row>
    <row r="15">
      <c r="A15" t="str">
        <v>Nov</v>
      </c>
      <c r="B15" s="1">
        <f>SUMPRODUCT((Cuotas!B$6:B$305&lt;&gt;"")*(Cuotas!O$6:O$305&lt;&gt;"-")*Cuotas!D$6:D$305)</f>
        <v>147400</v>
      </c>
      <c r="C15" s="1">
        <f>SUM(Cuotas!O6:O305)</f>
        <v>0</v>
      </c>
      <c r="D15" s="2">
        <f>IF(B15=0,"",C15/B15)</f>
        <v>0</v>
      </c>
      <c r="E15" t="str">
        <f>IF(11&gt;Cuotas!$H$3,"",SUMPRODUCT((Cuotas!B$6:B$305&lt;&gt;"")*(Cuotas!D$6:D$305&gt;0)*(Cuotas!O$6:O$305="")))</f>
        <v/>
      </c>
    </row>
    <row r="16">
      <c r="A16" t="str">
        <v>Dic</v>
      </c>
      <c r="B16" s="1">
        <f>SUMPRODUCT((Cuotas!B$6:B$305&lt;&gt;"")*(Cuotas!P$6:P$305&lt;&gt;"-")*Cuotas!D$6:D$305)</f>
        <v>147400</v>
      </c>
      <c r="C16" s="1">
        <f>SUM(Cuotas!P6:P305)</f>
        <v>0</v>
      </c>
      <c r="D16" s="2">
        <f>IF(B16=0,"",C16/B16)</f>
        <v>0</v>
      </c>
      <c r="E16" t="str">
        <f>IF(12&gt;Cuotas!$H$3,"",SUMPRODUCT((Cuotas!B$6:B$305&lt;&gt;"")*(Cuotas!D$6:D$305&gt;0)*(Cuotas!P$6:P$305="")))</f>
        <v/>
      </c>
    </row>
    <row r="17">
      <c r="A17" t="str">
        <v>Total</v>
      </c>
      <c r="B17" s="1">
        <f>SUM(B5:B16)</f>
        <v>1628800</v>
      </c>
      <c r="C17" s="1">
        <f>SUM(C5:C16)</f>
        <v>1201600</v>
      </c>
      <c r="D17" s="2">
        <f>IF(B17=0,"",C17/B17)</f>
        <v>0.737721021611002</v>
      </c>
    </row>
  </sheetData>
  <ignoredErrors>
    <ignoredError numberStoredAsText="1" sqref="A1:E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12.83203125" customWidth="1"/>
    <col min="2" max="2" width="20.83203125" customWidth="1"/>
    <col min="3" max="3" width="13.83203125" customWidth="1"/>
    <col min="4" max="4" width="11.83203125" customWidth="1"/>
    <col min="5" max="5" width="15.83203125" customWidth="1"/>
    <col min="6" max="6" width="13.83203125" customWidth="1"/>
    <col min="7" max="7" width="13.83203125" customWidth="1"/>
  </cols>
  <sheetData>
    <row r="1">
      <c r="A1" t="str">
        <v>Registro de cobros</v>
      </c>
    </row>
    <row r="2">
      <c r="A2" t="str">
        <v>Una fila por pago: sirve para la rendición del cobrador y para encontrar un pago cuando alguien dice «yo pagué».</v>
      </c>
    </row>
    <row r="4">
      <c r="A4" t="str">
        <v>Fecha</v>
      </c>
      <c r="B4" t="str">
        <v>Socio</v>
      </c>
      <c r="C4" t="str">
        <v>Mes que paga</v>
      </c>
      <c r="D4" t="str">
        <v>Monto</v>
      </c>
      <c r="E4" t="str">
        <v>Medio de pago</v>
      </c>
      <c r="F4" t="str">
        <v>Nº de recibo</v>
      </c>
      <c r="G4" t="str">
        <v>Cobró</v>
      </c>
    </row>
    <row r="5">
      <c r="A5" t="str">
        <v>05/10/2026</v>
      </c>
      <c r="B5" t="str">
        <v>Jorge Pérez</v>
      </c>
      <c r="C5" t="str">
        <v>Oct</v>
      </c>
      <c r="D5" s="1">
        <v>25000</v>
      </c>
      <c r="E5" t="str">
        <v>Transferencia</v>
      </c>
      <c r="F5" t="str">
        <v>0153</v>
      </c>
      <c r="G5" t="str">
        <v>Tesorería</v>
      </c>
    </row>
    <row r="6">
      <c r="A6" t="str">
        <v>06/10/2026</v>
      </c>
      <c r="B6" t="str">
        <v>Ana Ruiz</v>
      </c>
      <c r="C6" t="str">
        <v>Oct</v>
      </c>
      <c r="D6" s="1">
        <v>20000</v>
      </c>
      <c r="E6" t="str">
        <v>Efectivo</v>
      </c>
      <c r="F6" t="str">
        <v>0154</v>
      </c>
      <c r="G6" t="str">
        <v>Cobrador</v>
      </c>
    </row>
    <row r="7">
      <c r="A7" t="str">
        <v>08/10/2026</v>
      </c>
      <c r="B7" t="str">
        <v>Sofía López</v>
      </c>
      <c r="C7" t="str">
        <v>Oct</v>
      </c>
      <c r="D7" s="1">
        <v>20000</v>
      </c>
      <c r="E7" t="str">
        <v>MercadoPago</v>
      </c>
      <c r="F7" t="str">
        <v>0155</v>
      </c>
      <c r="G7" t="str">
        <v>Tesorería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Cuotas</vt:lpstr>
      <vt:lpstr>Resumen</vt:lpstr>
      <vt:lpstr>Cobros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